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curement\7. Main contract procurement\Complete procurement documentation\Annexes\Annex E Pricing Schedules\"/>
    </mc:Choice>
  </mc:AlternateContent>
  <xr:revisionPtr revIDLastSave="0" documentId="13_ncr:1_{803F7AB7-8394-4D18-B1A1-1C4FD6D4C429}" xr6:coauthVersionLast="46" xr6:coauthVersionMax="46" xr10:uidLastSave="{00000000-0000-0000-0000-000000000000}"/>
  <bookViews>
    <workbookView xWindow="-120" yWindow="-120" windowWidth="29040" windowHeight="16440" xr2:uid="{0664582B-2558-479C-A24E-0D9460C820B1}"/>
  </bookViews>
  <sheets>
    <sheet name="Annex E1 - Material price r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1" l="1"/>
  <c r="J31" i="1"/>
  <c r="H34" i="1"/>
  <c r="E34" i="1"/>
  <c r="K24" i="1"/>
  <c r="K26" i="1"/>
  <c r="F34" i="1" l="1"/>
  <c r="E45" i="1"/>
  <c r="G26" i="1"/>
  <c r="J26" i="1"/>
  <c r="J24" i="1"/>
  <c r="G24" i="1"/>
  <c r="G6" i="1" s="1"/>
  <c r="E24" i="1"/>
  <c r="E6" i="1"/>
  <c r="H12" i="1"/>
  <c r="F45" i="1" l="1"/>
  <c r="M47" i="1"/>
  <c r="L47" i="1"/>
  <c r="K47" i="1"/>
  <c r="J47" i="1"/>
  <c r="I47" i="1"/>
  <c r="H47" i="1"/>
  <c r="G47" i="1"/>
  <c r="P47" i="1" s="1"/>
  <c r="F47" i="1"/>
  <c r="O47" i="1" s="1"/>
  <c r="M46" i="1"/>
  <c r="L46" i="1"/>
  <c r="K46" i="1"/>
  <c r="J46" i="1"/>
  <c r="I46" i="1"/>
  <c r="H46" i="1"/>
  <c r="G46" i="1"/>
  <c r="F46" i="1"/>
  <c r="M45" i="1"/>
  <c r="L45" i="1"/>
  <c r="K45" i="1"/>
  <c r="J45" i="1"/>
  <c r="I45" i="1"/>
  <c r="H45" i="1"/>
  <c r="G45" i="1"/>
  <c r="E47" i="1"/>
  <c r="N47" i="1" s="1"/>
  <c r="E46" i="1"/>
  <c r="P46" i="1" l="1"/>
  <c r="O46" i="1"/>
  <c r="O45" i="1"/>
  <c r="P45" i="1"/>
  <c r="N46" i="1"/>
  <c r="O19" i="1" l="1"/>
  <c r="N32" i="1"/>
  <c r="O32" i="1"/>
  <c r="P32" i="1"/>
  <c r="N33" i="1"/>
  <c r="O33" i="1"/>
  <c r="P33" i="1"/>
  <c r="O34" i="1"/>
  <c r="P34" i="1"/>
  <c r="N35" i="1"/>
  <c r="O35" i="1"/>
  <c r="P35" i="1"/>
  <c r="N36" i="1"/>
  <c r="O36" i="1"/>
  <c r="P36" i="1"/>
  <c r="O37" i="1"/>
  <c r="P37" i="1"/>
  <c r="O38" i="1"/>
  <c r="P38" i="1"/>
  <c r="N39" i="1"/>
  <c r="O39" i="1"/>
  <c r="P39" i="1"/>
  <c r="N40" i="1"/>
  <c r="O40" i="1"/>
  <c r="P40" i="1"/>
  <c r="N41" i="1"/>
  <c r="O41" i="1"/>
  <c r="P41" i="1"/>
  <c r="O42" i="1"/>
  <c r="P42" i="1"/>
  <c r="N43" i="1"/>
  <c r="O43" i="1"/>
  <c r="P43" i="1"/>
  <c r="N44" i="1"/>
  <c r="O44" i="1"/>
  <c r="P44" i="1"/>
  <c r="P31" i="1"/>
  <c r="O31" i="1"/>
  <c r="N31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P19" i="1"/>
  <c r="N19" i="1"/>
  <c r="M27" i="1"/>
  <c r="L27" i="1"/>
  <c r="K27" i="1"/>
  <c r="K5" i="1"/>
  <c r="M6" i="1"/>
  <c r="K7" i="1"/>
  <c r="L7" i="1"/>
  <c r="M7" i="1"/>
  <c r="M12" i="1"/>
  <c r="L12" i="1"/>
  <c r="M10" i="1"/>
  <c r="L10" i="1"/>
  <c r="K10" i="1"/>
  <c r="M8" i="1"/>
  <c r="L8" i="1"/>
  <c r="K8" i="1"/>
  <c r="L6" i="1"/>
  <c r="K6" i="1"/>
  <c r="M5" i="1"/>
  <c r="J27" i="1"/>
  <c r="I27" i="1"/>
  <c r="H27" i="1"/>
  <c r="G27" i="1"/>
  <c r="E27" i="1"/>
  <c r="H5" i="1"/>
  <c r="I5" i="1"/>
  <c r="J5" i="1"/>
  <c r="H6" i="1"/>
  <c r="I6" i="1"/>
  <c r="J6" i="1"/>
  <c r="H7" i="1"/>
  <c r="I7" i="1"/>
  <c r="J7" i="1"/>
  <c r="H8" i="1"/>
  <c r="I8" i="1"/>
  <c r="J8" i="1"/>
  <c r="H10" i="1"/>
  <c r="I10" i="1"/>
  <c r="J10" i="1"/>
  <c r="I12" i="1"/>
  <c r="J12" i="1"/>
  <c r="F5" i="1"/>
  <c r="F6" i="1"/>
  <c r="F7" i="1"/>
  <c r="G7" i="1"/>
  <c r="F8" i="1"/>
  <c r="G8" i="1"/>
  <c r="F10" i="1"/>
  <c r="G10" i="1"/>
  <c r="F12" i="1"/>
  <c r="G12" i="1"/>
  <c r="N42" i="1"/>
  <c r="N38" i="1"/>
  <c r="N37" i="1"/>
  <c r="E12" i="1"/>
  <c r="E7" i="1"/>
  <c r="E5" i="1"/>
  <c r="E8" i="1" l="1"/>
  <c r="N8" i="1" s="1"/>
  <c r="N45" i="1"/>
  <c r="O8" i="1"/>
  <c r="P12" i="1"/>
  <c r="P7" i="1"/>
  <c r="N34" i="1"/>
  <c r="O7" i="1"/>
  <c r="P10" i="1"/>
  <c r="P8" i="1"/>
  <c r="O27" i="1"/>
  <c r="O10" i="1"/>
  <c r="P6" i="1"/>
  <c r="N6" i="1"/>
  <c r="N12" i="1"/>
  <c r="I13" i="1"/>
  <c r="N7" i="1"/>
  <c r="O6" i="1"/>
  <c r="O12" i="1"/>
  <c r="F27" i="1"/>
  <c r="N5" i="1"/>
  <c r="K13" i="1"/>
  <c r="L5" i="1"/>
  <c r="L13" i="1" s="1"/>
  <c r="M13" i="1"/>
  <c r="P5" i="1"/>
  <c r="N27" i="1"/>
  <c r="P27" i="1"/>
  <c r="J13" i="1"/>
  <c r="G13" i="1"/>
  <c r="H13" i="1"/>
  <c r="F13" i="1"/>
  <c r="E10" i="1"/>
  <c r="N10" i="1" s="1"/>
  <c r="P13" i="1" l="1"/>
  <c r="O5" i="1"/>
  <c r="N13" i="1"/>
  <c r="E13" i="1"/>
  <c r="O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Stephen Swabey</author>
  </authors>
  <commentList>
    <comment ref="F3" authorId="0" shapeId="0" xr:uid="{70CE819C-538F-40FD-934A-8D65FB287B9C}">
      <text>
        <r>
          <rPr>
            <b/>
            <sz val="9"/>
            <color indexed="81"/>
            <rFont val="Tahoma"/>
            <family val="2"/>
          </rPr>
          <t>Stephen Swabey:</t>
        </r>
        <r>
          <rPr>
            <sz val="9"/>
            <color indexed="81"/>
            <rFont val="Tahoma"/>
            <family val="2"/>
          </rPr>
          <t xml:space="preserve">
Includes cobbles</t>
        </r>
      </text>
    </comment>
    <comment ref="F18" authorId="0" shapeId="0" xr:uid="{1C4401FF-2D9D-4FE0-BD36-463DC516B4E9}">
      <text>
        <r>
          <rPr>
            <b/>
            <sz val="9"/>
            <color indexed="81"/>
            <rFont val="Tahoma"/>
            <family val="2"/>
          </rPr>
          <t>Stephen Swabey:</t>
        </r>
        <r>
          <rPr>
            <sz val="9"/>
            <color indexed="81"/>
            <rFont val="Tahoma"/>
            <family val="2"/>
          </rPr>
          <t xml:space="preserve">
Includes cobbles</t>
        </r>
      </text>
    </comment>
    <comment ref="L19" authorId="0" shapeId="0" xr:uid="{A47D1022-FECA-4C31-BAE6-66AFA7CF6D49}">
      <text>
        <r>
          <rPr>
            <sz val="9"/>
            <color indexed="81"/>
            <rFont val="Tahoma"/>
            <family val="2"/>
          </rPr>
          <t>Old school site = 80m3</t>
        </r>
      </text>
    </comment>
    <comment ref="K24" authorId="0" shapeId="0" xr:uid="{3C7CE05C-6CCA-4788-ABF0-680F6E7DD3D0}">
      <text>
        <r>
          <rPr>
            <sz val="9"/>
            <color indexed="81"/>
            <rFont val="Tahoma"/>
            <family val="2"/>
          </rPr>
          <t>Andrew May = 103 m3
Ben Edwards = 98 m3
Longstone = 300 m3
Airport runway = 3 m3</t>
        </r>
      </text>
    </comment>
    <comment ref="K26" authorId="0" shapeId="0" xr:uid="{77C1799B-E5C7-48E1-BB25-FD1D089E4676}">
      <text>
        <r>
          <rPr>
            <sz val="9"/>
            <color indexed="81"/>
            <rFont val="Tahoma"/>
            <family val="2"/>
          </rPr>
          <t>Stoneyard rock = 500 m3
Old school site = 10 m3
Airport runway = 50 (out of 53) m3</t>
        </r>
      </text>
    </comment>
    <comment ref="F30" authorId="0" shapeId="0" xr:uid="{EEF10F72-049E-4C77-802D-9856FBBE0805}">
      <text>
        <r>
          <rPr>
            <b/>
            <sz val="9"/>
            <color indexed="81"/>
            <rFont val="Tahoma"/>
            <family val="2"/>
          </rPr>
          <t>Stephen Swabey:</t>
        </r>
        <r>
          <rPr>
            <sz val="9"/>
            <color indexed="81"/>
            <rFont val="Tahoma"/>
            <family val="2"/>
          </rPr>
          <t xml:space="preserve">
Includes cobbles and small rock underlayer</t>
        </r>
      </text>
    </comment>
    <comment ref="G30" authorId="0" shapeId="0" xr:uid="{D85EEA00-971D-4376-ACC6-43E8340873F5}">
      <text>
        <r>
          <rPr>
            <b/>
            <sz val="9"/>
            <color indexed="81"/>
            <rFont val="Tahoma"/>
            <charset val="1"/>
          </rPr>
          <t>Stephen Swabey:</t>
        </r>
        <r>
          <rPr>
            <sz val="9"/>
            <color indexed="81"/>
            <rFont val="Tahoma"/>
            <charset val="1"/>
          </rPr>
          <t xml:space="preserve">
Includes soil as well as sand at some sites</t>
        </r>
      </text>
    </comment>
    <comment ref="K38" authorId="0" shapeId="0" xr:uid="{702AA0DB-1B1B-48FB-AB6F-CE23DC1881EE}">
      <text>
        <r>
          <rPr>
            <sz val="9"/>
            <color indexed="81"/>
            <rFont val="Tahoma"/>
            <family val="2"/>
          </rPr>
          <t>750 m3 from old revetment at Popplestones (N)</t>
        </r>
      </text>
    </comment>
    <comment ref="K40" authorId="0" shapeId="0" xr:uid="{C4FD3EBA-C7BB-4233-99AF-D16F4F1BEB8E}">
      <text>
        <r>
          <rPr>
            <sz val="9"/>
            <color indexed="81"/>
            <rFont val="Tahoma"/>
            <family val="2"/>
          </rPr>
          <t xml:space="preserve">Seven Stones (St Martin's) rock = 180 m3 </t>
        </r>
      </text>
    </comment>
  </commentList>
</comments>
</file>

<file path=xl/sharedStrings.xml><?xml version="1.0" encoding="utf-8"?>
<sst xmlns="http://schemas.openxmlformats.org/spreadsheetml/2006/main" count="195" uniqueCount="105">
  <si>
    <t>Island</t>
  </si>
  <si>
    <t>Site</t>
  </si>
  <si>
    <t>Work Package</t>
  </si>
  <si>
    <t>Number</t>
  </si>
  <si>
    <t>M1</t>
  </si>
  <si>
    <t>M2</t>
  </si>
  <si>
    <t>St Mary's</t>
  </si>
  <si>
    <t>Porth Hellick</t>
  </si>
  <si>
    <t>Porthloo</t>
  </si>
  <si>
    <t>Porth Mellon</t>
  </si>
  <si>
    <t>Work Stream WS1 - Delivery of materials</t>
  </si>
  <si>
    <t>Work Stream WS2 - Works on St Mary's island</t>
  </si>
  <si>
    <t>Work Stream WS3 - Works on Off-Islands</t>
  </si>
  <si>
    <t>DS1</t>
  </si>
  <si>
    <t>DS2</t>
  </si>
  <si>
    <t>DS3</t>
  </si>
  <si>
    <t>A1</t>
  </si>
  <si>
    <t>B1</t>
  </si>
  <si>
    <t>B2</t>
  </si>
  <si>
    <t>B3</t>
  </si>
  <si>
    <t>St Agnes</t>
  </si>
  <si>
    <t>Bryher</t>
  </si>
  <si>
    <t>St Martin's</t>
  </si>
  <si>
    <t>DA1</t>
  </si>
  <si>
    <t>DB1</t>
  </si>
  <si>
    <t>DM1</t>
  </si>
  <si>
    <t>As required</t>
  </si>
  <si>
    <t>Bryher sites</t>
  </si>
  <si>
    <t>S1A</t>
  </si>
  <si>
    <t>S1B</t>
  </si>
  <si>
    <t>S1C</t>
  </si>
  <si>
    <t>S1D</t>
  </si>
  <si>
    <t>Vehicle access ramp &amp; track</t>
  </si>
  <si>
    <t>Preliminary works, inc. approach track</t>
  </si>
  <si>
    <t>Raising dune</t>
  </si>
  <si>
    <t>Retaining wall</t>
  </si>
  <si>
    <t>S2A</t>
  </si>
  <si>
    <t>S2B</t>
  </si>
  <si>
    <t>Boardwalk</t>
  </si>
  <si>
    <t>S3A</t>
  </si>
  <si>
    <t>S3B</t>
  </si>
  <si>
    <t>Periglis</t>
  </si>
  <si>
    <t>Porth Coose</t>
  </si>
  <si>
    <t>Raising dunes and providing rock-bag core</t>
  </si>
  <si>
    <t>Porth Killier</t>
  </si>
  <si>
    <t>A2A</t>
  </si>
  <si>
    <t>A2B</t>
  </si>
  <si>
    <t>Reinstate existing footpath after works</t>
  </si>
  <si>
    <t>Rock bag crest and site-won embankment, with geomat</t>
  </si>
  <si>
    <t>Toe protection of 'hole'</t>
  </si>
  <si>
    <t>Porth Coose area</t>
  </si>
  <si>
    <t>Popplestones</t>
  </si>
  <si>
    <t>Great Par (N)</t>
  </si>
  <si>
    <t>Rock revetment with site-won core</t>
  </si>
  <si>
    <t>Great Par (S)</t>
  </si>
  <si>
    <t>Stinking Porth</t>
  </si>
  <si>
    <t>Quay Beach</t>
  </si>
  <si>
    <t>Kitchen Porth</t>
  </si>
  <si>
    <t>Green Bay</t>
  </si>
  <si>
    <t>B4</t>
  </si>
  <si>
    <t>B5</t>
  </si>
  <si>
    <t>B6</t>
  </si>
  <si>
    <t>B7</t>
  </si>
  <si>
    <t>Extension to concrete wall and recharged rock armour</t>
  </si>
  <si>
    <t>Recharge of rock armour</t>
  </si>
  <si>
    <t>Construction of rock groyne</t>
  </si>
  <si>
    <t>Adding geobag core to existing embankment</t>
  </si>
  <si>
    <t>Higher Town beach</t>
  </si>
  <si>
    <t>Beach access reinforcement, fencing</t>
  </si>
  <si>
    <t>Lower Town beach</t>
  </si>
  <si>
    <t>Fencing and signage</t>
  </si>
  <si>
    <t>Rock revetment</t>
  </si>
  <si>
    <t>Rock</t>
  </si>
  <si>
    <t>Gravel</t>
  </si>
  <si>
    <t>Sand</t>
  </si>
  <si>
    <t>TOTALS</t>
  </si>
  <si>
    <r>
      <t>Estimated required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</si>
  <si>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Net to bring to site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</si>
  <si>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>Tenderer's Responses</t>
  </si>
  <si>
    <t>Rock armour</t>
  </si>
  <si>
    <r>
      <t>(£/m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to site)</t>
    </r>
  </si>
  <si>
    <t>Cobbles/gravel/sand</t>
  </si>
  <si>
    <t>Date of delivery</t>
  </si>
  <si>
    <t>Rock armour, inc. cobbles</t>
  </si>
  <si>
    <t>Estimates</t>
  </si>
  <si>
    <t>Firm price</t>
  </si>
  <si>
    <t>Y/N</t>
  </si>
  <si>
    <r>
      <t>Estimated on site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</si>
  <si>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Estim. supplies on IoS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</si>
  <si>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>Breakdown of aggregate materials required at each site</t>
  </si>
  <si>
    <t>Will you use Scilly rock? (Y/N)</t>
  </si>
  <si>
    <t>TOTALS - Bryher</t>
  </si>
  <si>
    <t>TOTALS - St Agnes</t>
  </si>
  <si>
    <t>TOTALS - St Martins</t>
  </si>
  <si>
    <t>Pedestrian access boardwalk</t>
  </si>
  <si>
    <t>A3A</t>
  </si>
  <si>
    <t>A3B</t>
  </si>
  <si>
    <t>DA2</t>
  </si>
  <si>
    <t>DB2</t>
  </si>
  <si>
    <t>Porth Coose storage</t>
  </si>
  <si>
    <t>Church Quay storage</t>
  </si>
  <si>
    <t>Materials sourced and supplied to long-term storage site</t>
  </si>
  <si>
    <t>Materials sourced and supplied to site</t>
  </si>
  <si>
    <r>
      <t xml:space="preserve">Material requirements &amp; material unit prices, Isles of Scilly coastal works </t>
    </r>
    <r>
      <rPr>
        <i/>
        <sz val="16"/>
        <color theme="1"/>
        <rFont val="Calibri"/>
        <family val="2"/>
        <scheme val="minor"/>
      </rPr>
      <t>(NB - Rates, delivery dates, indication of use of Scillonian rock &amp; firmness of price rates are required for 'delivery of materials, lines 5-12)</t>
    </r>
  </si>
  <si>
    <t>Rock revetment with site-won core &amp; demountable 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</si>
</sst>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5" formatCode="[$-F800]dddd\,\ mmmm\ dd\,\ 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1" fontId="0" fillId="2" borderId="0" xfId="0" applyNumberFormat="1" applyFill="1"/>
    <xf numFmtId="0" fontId="2" fillId="3" borderId="0" xfId="0" applyFont="1" applyFill="1"/>
    <xf numFmtId="0" fontId="1" fillId="3" borderId="0" xfId="0" applyFont="1" applyFill="1"/>
    <xf numFmtId="0" fontId="0" fillId="3" borderId="0" xfId="0" applyFill="1"/>
    <xf numFmtId="1" fontId="0" fillId="3" borderId="0" xfId="0" applyNumberFormat="1" applyFill="1"/>
    <xf numFmtId="0" fontId="2" fillId="4" borderId="0" xfId="0" applyFont="1" applyFill="1"/>
    <xf numFmtId="0" fontId="0" fillId="4" borderId="0" xfId="0" applyFill="1"/>
    <xf numFmtId="0" fontId="1" fillId="4" borderId="0" xfId="0" applyFont="1" applyFill="1"/>
    <xf numFmtId="1" fontId="0" fillId="4" borderId="0" xfId="0" applyNumberFormat="1" applyFill="1"/>
    <xf numFmtId="0" fontId="2" fillId="5" borderId="0" xfId="0" applyFont="1" applyFill="1"/>
    <xf numFmtId="0" fontId="0" fillId="5" borderId="0" xfId="0" applyFill="1"/>
    <xf numFmtId="0" fontId="1" fillId="5" borderId="0" xfId="0" applyFont="1" applyFill="1"/>
    <xf numFmtId="1" fontId="0" fillId="5" borderId="0" xfId="0" applyNumberFormat="1" applyFill="1"/>
    <xf numFmtId="1" fontId="1" fillId="3" borderId="0" xfId="0" applyNumberFormat="1" applyFont="1" applyFill="1"/>
    <xf numFmtId="1" fontId="1" fillId="2" borderId="0" xfId="0" applyNumberFormat="1" applyFont="1" applyFill="1"/>
    <xf numFmtId="1" fontId="1" fillId="4" borderId="0" xfId="0" applyNumberFormat="1" applyFont="1" applyFill="1"/>
    <xf numFmtId="1" fontId="1" fillId="5" borderId="0" xfId="0" applyNumberFormat="1" applyFont="1" applyFill="1"/>
    <xf numFmtId="164" fontId="0" fillId="4" borderId="0" xfId="0" applyNumberFormat="1" applyFill="1"/>
    <xf numFmtId="0" fontId="8" fillId="0" borderId="0" xfId="0" applyFont="1" applyAlignment="1">
      <alignment horizontal="left" vertical="center"/>
    </xf>
    <xf numFmtId="0" fontId="8" fillId="3" borderId="0" xfId="0" applyFont="1" applyFill="1" applyAlignment="1">
      <alignment vertical="center"/>
    </xf>
    <xf numFmtId="0" fontId="1" fillId="6" borderId="0" xfId="0" applyFont="1" applyFill="1"/>
    <xf numFmtId="0" fontId="1" fillId="6" borderId="0" xfId="0" applyFont="1" applyFill="1" applyAlignment="1">
      <alignment horizontal="center" vertical="center"/>
    </xf>
    <xf numFmtId="0" fontId="2" fillId="0" borderId="1" xfId="0" applyFont="1" applyBorder="1"/>
    <xf numFmtId="0" fontId="0" fillId="3" borderId="1" xfId="0" applyFill="1" applyBorder="1"/>
    <xf numFmtId="0" fontId="0" fillId="2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0" borderId="1" xfId="0" applyBorder="1"/>
    <xf numFmtId="0" fontId="0" fillId="0" borderId="0" xfId="0" applyBorder="1"/>
    <xf numFmtId="1" fontId="0" fillId="3" borderId="0" xfId="0" applyNumberFormat="1" applyFill="1" applyBorder="1"/>
    <xf numFmtId="1" fontId="0" fillId="2" borderId="0" xfId="0" applyNumberFormat="1" applyFill="1" applyBorder="1"/>
    <xf numFmtId="1" fontId="0" fillId="5" borderId="0" xfId="0" applyNumberFormat="1" applyFill="1" applyBorder="1"/>
    <xf numFmtId="1" fontId="0" fillId="4" borderId="0" xfId="0" applyNumberFormat="1" applyFill="1" applyBorder="1"/>
    <xf numFmtId="0" fontId="0" fillId="0" borderId="0" xfId="0" applyFont="1" applyBorder="1"/>
    <xf numFmtId="0" fontId="0" fillId="0" borderId="2" xfId="0" applyFont="1" applyBorder="1"/>
    <xf numFmtId="0" fontId="0" fillId="0" borderId="2" xfId="0" applyBorder="1"/>
    <xf numFmtId="0" fontId="1" fillId="0" borderId="2" xfId="0" applyFont="1" applyBorder="1"/>
    <xf numFmtId="1" fontId="1" fillId="3" borderId="2" xfId="0" applyNumberFormat="1" applyFont="1" applyFill="1" applyBorder="1"/>
    <xf numFmtId="1" fontId="1" fillId="2" borderId="2" xfId="0" applyNumberFormat="1" applyFont="1" applyFill="1" applyBorder="1"/>
    <xf numFmtId="1" fontId="1" fillId="5" borderId="2" xfId="0" applyNumberFormat="1" applyFont="1" applyFill="1" applyBorder="1"/>
    <xf numFmtId="1" fontId="1" fillId="4" borderId="2" xfId="0" applyNumberFormat="1" applyFont="1" applyFill="1" applyBorder="1"/>
    <xf numFmtId="0" fontId="1" fillId="0" borderId="0" xfId="0" applyFont="1" applyBorder="1"/>
    <xf numFmtId="1" fontId="1" fillId="3" borderId="0" xfId="0" applyNumberFormat="1" applyFont="1" applyFill="1" applyBorder="1"/>
    <xf numFmtId="1" fontId="1" fillId="2" borderId="0" xfId="0" applyNumberFormat="1" applyFont="1" applyFill="1" applyBorder="1"/>
    <xf numFmtId="1" fontId="1" fillId="5" borderId="0" xfId="0" applyNumberFormat="1" applyFont="1" applyFill="1" applyBorder="1"/>
    <xf numFmtId="1" fontId="1" fillId="4" borderId="0" xfId="0" applyNumberFormat="1" applyFont="1" applyFill="1" applyBorder="1"/>
    <xf numFmtId="0" fontId="10" fillId="0" borderId="0" xfId="0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Fill="1"/>
    <xf numFmtId="0" fontId="0" fillId="7" borderId="0" xfId="0" applyFill="1" applyBorder="1"/>
    <xf numFmtId="165" fontId="0" fillId="7" borderId="0" xfId="0" applyNumberFormat="1" applyFill="1" applyBorder="1"/>
    <xf numFmtId="0" fontId="1" fillId="0" borderId="0" xfId="0" applyFont="1" applyAlignment="1">
      <alignment horizontal="right"/>
    </xf>
    <xf numFmtId="0" fontId="0" fillId="8" borderId="0" xfId="0" applyFill="1" applyBorder="1"/>
    <xf numFmtId="0" fontId="0" fillId="8" borderId="0" xfId="0" applyFill="1"/>
    <xf numFmtId="0" fontId="1" fillId="8" borderId="0" xfId="0" applyFont="1" applyFill="1"/>
    <xf numFmtId="0" fontId="1" fillId="6" borderId="0" xfId="0" applyFont="1" applyFill="1" applyAlignment="1">
      <alignment horizontal="center"/>
    </xf>
    <xf numFmtId="0" fontId="0" fillId="0" borderId="0" xfId="0" applyFill="1" applyBorder="1"/>
    <xf numFmtId="0" fontId="8" fillId="0" borderId="0" xfId="0" applyFont="1" applyAlignment="1">
      <alignment horizontal="left" vertical="center" wrapText="1"/>
    </xf>
    <xf numFmtId="0" fontId="1" fillId="6" borderId="0" xfId="0" applyFont="1" applyFill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</cellXfs>
  <cellStyles count="1">
    <cellStyle name="Normal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209549</xdr:colOff>
      <xdr:row>0</xdr:row>
      <xdr:rowOff>57150</xdr:rowOff>
    </xdr:from>
    <xdr:to>
      <xdr:col>16</xdr:col>
      <xdr:colOff>57150</xdr:colOff>
      <xdr:row>0</xdr:row>
      <xdr:rowOff>1038225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CBF3A41-0A3D-4FE7-9A12-91C15D56492F}"/>
            </a:ext>
          </a:extLst>
        </xdr:cNvPr>
        <xdr:cNvSpPr/>
      </xdr:nvSpPr>
      <xdr:spPr>
        <a:xfrm>
          <a:off x="7972424" y="57150"/>
          <a:ext cx="4200526" cy="981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 b="1"/>
            <a:t>Note</a:t>
          </a:r>
          <a:r>
            <a:rPr lang="en-GB" sz="1100"/>
            <a:t>, these are estimates</a:t>
          </a:r>
          <a:r>
            <a:rPr lang="en-GB" sz="1100" baseline="0"/>
            <a:t> of</a:t>
          </a:r>
          <a:r>
            <a:rPr lang="en-GB" sz="1100"/>
            <a:t> the volumes of aggregate materials required/on site/available on the Isles of Scilly for the works. Tenderers must satisfy themselves that these estimates are accurate from the designs, the quantity survey estimates and their</a:t>
          </a:r>
          <a:r>
            <a:rPr lang="en-GB" sz="1100" baseline="0"/>
            <a:t> own enquiries about rock available on the Isles of Scilly,</a:t>
          </a:r>
          <a:r>
            <a:rPr lang="en-GB" sz="1100"/>
            <a:t> before tendering.</a:t>
          </a:r>
        </a:p>
      </xdr:txBody>
    </xdr:sp>
    <xdr:clientData/>
  </xdr:twoCellAnchor>
  <xdr:twoCellAnchor>
    <xdr:from>
      <xdr:col>18</xdr:col>
      <xdr:colOff>1162051</xdr:colOff>
      <xdr:row>0</xdr:row>
      <xdr:rowOff>38100</xdr:rowOff>
    </xdr:from>
    <xdr:to>
      <xdr:col>22</xdr:col>
      <xdr:colOff>752476</xdr:colOff>
      <xdr:row>0</xdr:row>
      <xdr:rowOff>1019175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ACD57C0-6AE2-46A6-980A-4341E6D132FD}"/>
            </a:ext>
          </a:extLst>
        </xdr:cNvPr>
        <xdr:cNvSpPr/>
      </xdr:nvSpPr>
      <xdr:spPr>
        <a:xfrm>
          <a:off x="15344776" y="38100"/>
          <a:ext cx="4552950" cy="981075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 b="1"/>
            <a:t>Instructions</a:t>
          </a:r>
          <a:r>
            <a:rPr lang="en-GB" sz="1100"/>
            <a:t>: The spreadsheet seeks information on the price</a:t>
          </a:r>
          <a:r>
            <a:rPr lang="en-GB" sz="1100" baseline="0"/>
            <a:t> rates and timing for </a:t>
          </a:r>
          <a:r>
            <a:rPr lang="en-GB" sz="1100"/>
            <a:t>material supplies to the islands.</a:t>
          </a:r>
          <a:r>
            <a:rPr lang="en-GB" sz="1100" baseline="0"/>
            <a:t> </a:t>
          </a:r>
          <a:r>
            <a:rPr lang="en-GB" sz="1100"/>
            <a:t>Provide in rows 5-12, columns R to W</a:t>
          </a:r>
          <a:r>
            <a:rPr lang="en-GB" sz="1100" baseline="0"/>
            <a:t> an indication of whether you're providing a firm price for materials. If possible, give firm prices for rock armour, cobbles/gravel and sand. Indicate the date of delivery expected for the volumes of materials required. 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E0374-4CE0-44C4-A9C1-462ADA1F1F08}">
  <dimension ref="A1:X47"/>
  <sheetViews>
    <sheetView tabSelected="1" topLeftCell="D1" workbookViewId="0">
      <pane ySplit="2" topLeftCell="A3" activePane="bottomLeft" state="frozenSplit"/>
      <selection pane="bottomLeft" activeCell="X7" sqref="X7"/>
    </sheetView>
  </sheetViews>
  <sheetFormatPr defaultRowHeight="15" x14ac:dyDescent="0.25"/>
  <cols>
    <col min="2" max="2" width="10.28515625" bestFit="1" customWidth="1"/>
    <col min="3" max="3" width="18.85546875" customWidth="1"/>
    <col min="4" max="4" width="52.7109375" customWidth="1"/>
    <col min="5" max="7" width="8.5703125" style="10" customWidth="1"/>
    <col min="8" max="10" width="8.5703125" style="6" customWidth="1"/>
    <col min="11" max="13" width="8.5703125" style="17" customWidth="1"/>
    <col min="14" max="16" width="8.5703125" style="13" customWidth="1"/>
    <col min="17" max="17" width="2.140625" style="13" customWidth="1"/>
    <col min="18" max="18" width="11.140625" style="60" customWidth="1"/>
    <col min="19" max="19" width="19.7109375" style="60" bestFit="1" customWidth="1"/>
    <col min="20" max="20" width="15.28515625" style="60" bestFit="1" customWidth="1"/>
    <col min="21" max="22" width="19.7109375" style="60" bestFit="1" customWidth="1"/>
    <col min="23" max="23" width="11.7109375" style="60" customWidth="1"/>
  </cols>
  <sheetData>
    <row r="1" spans="1:24" ht="87" customHeight="1" x14ac:dyDescent="0.25">
      <c r="A1" s="64" t="s">
        <v>103</v>
      </c>
      <c r="B1" s="64"/>
      <c r="C1" s="64"/>
      <c r="D1" s="64"/>
      <c r="E1" s="26" t="s">
        <v>84</v>
      </c>
      <c r="R1" s="25" t="s">
        <v>78</v>
      </c>
      <c r="S1"/>
      <c r="T1"/>
      <c r="U1"/>
      <c r="V1"/>
      <c r="W1"/>
    </row>
    <row r="2" spans="1:24" ht="30" customHeight="1" x14ac:dyDescent="0.25">
      <c r="E2" s="8" t="s">
        <v>76</v>
      </c>
      <c r="F2" s="8"/>
      <c r="G2" s="8"/>
      <c r="H2" s="4" t="s">
        <v>87</v>
      </c>
      <c r="I2" s="4"/>
      <c r="K2" s="16" t="s">
        <v>88</v>
      </c>
      <c r="N2" s="12" t="s">
        <v>77</v>
      </c>
      <c r="R2" s="62" t="s">
        <v>85</v>
      </c>
      <c r="S2" s="27" t="s">
        <v>79</v>
      </c>
      <c r="T2" s="27" t="s">
        <v>81</v>
      </c>
      <c r="U2" s="27" t="s">
        <v>79</v>
      </c>
      <c r="V2" s="27" t="s">
        <v>81</v>
      </c>
      <c r="W2" s="65" t="s">
        <v>90</v>
      </c>
      <c r="X2" s="55"/>
    </row>
    <row r="3" spans="1:24" ht="17.25" x14ac:dyDescent="0.25">
      <c r="A3" s="1" t="s">
        <v>10</v>
      </c>
      <c r="E3" s="9" t="s">
        <v>72</v>
      </c>
      <c r="F3" s="9" t="s">
        <v>73</v>
      </c>
      <c r="G3" s="9" t="s">
        <v>74</v>
      </c>
      <c r="H3" s="5" t="s">
        <v>72</v>
      </c>
      <c r="I3" s="5" t="s">
        <v>73</v>
      </c>
      <c r="J3" s="5" t="s">
        <v>74</v>
      </c>
      <c r="K3" s="18" t="s">
        <v>72</v>
      </c>
      <c r="L3" s="18" t="s">
        <v>73</v>
      </c>
      <c r="M3" s="18" t="s">
        <v>74</v>
      </c>
      <c r="N3" s="14" t="s">
        <v>72</v>
      </c>
      <c r="O3" s="14" t="s">
        <v>73</v>
      </c>
      <c r="P3" s="14" t="s">
        <v>74</v>
      </c>
      <c r="Q3" s="14"/>
      <c r="R3" s="28" t="s">
        <v>86</v>
      </c>
      <c r="S3" s="27" t="s">
        <v>80</v>
      </c>
      <c r="T3" s="27" t="s">
        <v>80</v>
      </c>
      <c r="U3" s="27" t="s">
        <v>82</v>
      </c>
      <c r="V3" s="27" t="s">
        <v>82</v>
      </c>
      <c r="W3" s="66"/>
    </row>
    <row r="4" spans="1:24" s="34" customFormat="1" x14ac:dyDescent="0.25">
      <c r="A4" s="29" t="s">
        <v>3</v>
      </c>
      <c r="B4" s="29" t="s">
        <v>0</v>
      </c>
      <c r="C4" s="29" t="s">
        <v>1</v>
      </c>
      <c r="D4" s="29" t="s">
        <v>2</v>
      </c>
      <c r="E4" s="30"/>
      <c r="F4" s="30"/>
      <c r="G4" s="30"/>
      <c r="H4" s="31"/>
      <c r="I4" s="31"/>
      <c r="J4" s="31"/>
      <c r="K4" s="32"/>
      <c r="L4" s="32"/>
      <c r="M4" s="32"/>
      <c r="N4" s="33"/>
      <c r="O4" s="33"/>
      <c r="P4" s="33"/>
      <c r="Q4" s="33"/>
    </row>
    <row r="5" spans="1:24" s="35" customFormat="1" x14ac:dyDescent="0.25">
      <c r="A5" s="35" t="s">
        <v>13</v>
      </c>
      <c r="B5" s="35" t="s">
        <v>6</v>
      </c>
      <c r="C5" s="35" t="s">
        <v>7</v>
      </c>
      <c r="D5" s="35" t="s">
        <v>102</v>
      </c>
      <c r="E5" s="36">
        <f>SUM(E19:E22)</f>
        <v>0</v>
      </c>
      <c r="F5" s="36">
        <f t="shared" ref="F5" si="0">SUM(F19:F22)</f>
        <v>80</v>
      </c>
      <c r="G5" s="36">
        <v>233</v>
      </c>
      <c r="H5" s="37">
        <f>SUM(H19:H22)</f>
        <v>0</v>
      </c>
      <c r="I5" s="37">
        <f t="shared" ref="I5:J5" si="1">SUM(I19:I22)</f>
        <v>0</v>
      </c>
      <c r="J5" s="37">
        <f t="shared" si="1"/>
        <v>93</v>
      </c>
      <c r="K5" s="38">
        <f>SUM(K19:K22)</f>
        <v>0</v>
      </c>
      <c r="L5" s="38">
        <f t="shared" ref="L5:M5" si="2">SUM(L19:L22)</f>
        <v>80</v>
      </c>
      <c r="M5" s="38">
        <f t="shared" si="2"/>
        <v>0</v>
      </c>
      <c r="N5" s="39">
        <f>E5-H5-K5</f>
        <v>0</v>
      </c>
      <c r="O5" s="39">
        <f>F5-I5-L5</f>
        <v>0</v>
      </c>
      <c r="P5" s="39">
        <f>G5-J5-M5</f>
        <v>140</v>
      </c>
      <c r="Q5" s="39"/>
      <c r="R5" s="54"/>
      <c r="S5" s="56"/>
      <c r="T5" s="56"/>
      <c r="U5" s="57"/>
      <c r="V5" s="57"/>
    </row>
    <row r="6" spans="1:24" s="35" customFormat="1" x14ac:dyDescent="0.25">
      <c r="A6" s="35" t="s">
        <v>14</v>
      </c>
      <c r="B6" s="35" t="s">
        <v>6</v>
      </c>
      <c r="C6" s="35" t="s">
        <v>8</v>
      </c>
      <c r="D6" s="35" t="s">
        <v>102</v>
      </c>
      <c r="E6" s="36">
        <f>SUM(E23:E24)</f>
        <v>2556</v>
      </c>
      <c r="F6" s="36">
        <f t="shared" ref="F6:G6" si="3">SUM(F23:F24)</f>
        <v>0</v>
      </c>
      <c r="G6" s="36">
        <f t="shared" si="3"/>
        <v>861</v>
      </c>
      <c r="H6" s="37">
        <f>SUM(H23:H24)</f>
        <v>0</v>
      </c>
      <c r="I6" s="37">
        <f t="shared" ref="I6:J6" si="4">SUM(I23:I24)</f>
        <v>0</v>
      </c>
      <c r="J6" s="37">
        <f t="shared" si="4"/>
        <v>1097</v>
      </c>
      <c r="K6" s="38">
        <f>SUM(K23:K24)</f>
        <v>501</v>
      </c>
      <c r="L6" s="38">
        <f t="shared" ref="L6:M6" si="5">SUM(L23:L24)</f>
        <v>0</v>
      </c>
      <c r="M6" s="38">
        <f t="shared" si="5"/>
        <v>0</v>
      </c>
      <c r="N6" s="39">
        <f t="shared" ref="N6:N12" si="6">E6-H6-K6</f>
        <v>2055</v>
      </c>
      <c r="O6" s="39">
        <f t="shared" ref="O6:O12" si="7">F6-I6-L6</f>
        <v>0</v>
      </c>
      <c r="P6" s="39">
        <f t="shared" ref="P6:P12" si="8">G6-J6-M6</f>
        <v>-236</v>
      </c>
      <c r="Q6" s="39"/>
      <c r="R6" s="54"/>
      <c r="S6" s="56"/>
      <c r="T6" s="56"/>
      <c r="U6" s="57"/>
      <c r="V6" s="57"/>
    </row>
    <row r="7" spans="1:24" s="35" customFormat="1" x14ac:dyDescent="0.25">
      <c r="A7" s="35" t="s">
        <v>15</v>
      </c>
      <c r="B7" s="35" t="s">
        <v>6</v>
      </c>
      <c r="C7" s="35" t="s">
        <v>9</v>
      </c>
      <c r="D7" s="35" t="s">
        <v>102</v>
      </c>
      <c r="E7" s="36">
        <f>SUM(E25:E26)</f>
        <v>560</v>
      </c>
      <c r="F7" s="36">
        <f t="shared" ref="F7:G7" si="9">SUM(F25:F26)</f>
        <v>0</v>
      </c>
      <c r="G7" s="36">
        <f t="shared" si="9"/>
        <v>927</v>
      </c>
      <c r="H7" s="37">
        <f>SUM(H25:H26)</f>
        <v>0</v>
      </c>
      <c r="I7" s="37">
        <f t="shared" ref="I7:J7" si="10">SUM(I25:I26)</f>
        <v>0</v>
      </c>
      <c r="J7" s="37">
        <f t="shared" si="10"/>
        <v>465</v>
      </c>
      <c r="K7" s="38">
        <f>SUM(K25:K26)</f>
        <v>560</v>
      </c>
      <c r="L7" s="38">
        <f t="shared" ref="L7:M7" si="11">SUM(L25:L26)</f>
        <v>0</v>
      </c>
      <c r="M7" s="38">
        <f t="shared" si="11"/>
        <v>0</v>
      </c>
      <c r="N7" s="39">
        <f t="shared" si="6"/>
        <v>0</v>
      </c>
      <c r="O7" s="39">
        <f t="shared" si="7"/>
        <v>0</v>
      </c>
      <c r="P7" s="39">
        <f t="shared" si="8"/>
        <v>462</v>
      </c>
      <c r="Q7" s="39"/>
      <c r="R7" s="54"/>
      <c r="S7" s="56"/>
      <c r="T7" s="56"/>
      <c r="U7" s="57"/>
      <c r="V7" s="57"/>
    </row>
    <row r="8" spans="1:24" s="35" customFormat="1" x14ac:dyDescent="0.25">
      <c r="A8" s="35" t="s">
        <v>23</v>
      </c>
      <c r="B8" s="35" t="s">
        <v>20</v>
      </c>
      <c r="C8" s="35" t="s">
        <v>50</v>
      </c>
      <c r="D8" s="35" t="s">
        <v>102</v>
      </c>
      <c r="E8" s="36">
        <f>SUM(E31:E35)</f>
        <v>2060.5</v>
      </c>
      <c r="F8" s="36">
        <f t="shared" ref="F8:G8" si="12">SUM(F31:F35)</f>
        <v>1150</v>
      </c>
      <c r="G8" s="36">
        <f t="shared" si="12"/>
        <v>2445</v>
      </c>
      <c r="H8" s="37">
        <f>SUM(H31:H35)</f>
        <v>862</v>
      </c>
      <c r="I8" s="37">
        <f t="shared" ref="I8:J8" si="13">SUM(I31:I35)</f>
        <v>1150</v>
      </c>
      <c r="J8" s="37">
        <f t="shared" si="13"/>
        <v>2445</v>
      </c>
      <c r="K8" s="38">
        <f>SUM(K31:K35)</f>
        <v>0</v>
      </c>
      <c r="L8" s="38">
        <f t="shared" ref="L8:M8" si="14">SUM(L31:L35)</f>
        <v>0</v>
      </c>
      <c r="M8" s="38">
        <f t="shared" si="14"/>
        <v>0</v>
      </c>
      <c r="N8" s="39">
        <f t="shared" si="6"/>
        <v>1198.5</v>
      </c>
      <c r="O8" s="39">
        <f t="shared" si="7"/>
        <v>0</v>
      </c>
      <c r="P8" s="39">
        <f t="shared" si="8"/>
        <v>0</v>
      </c>
      <c r="Q8" s="39"/>
      <c r="R8" s="54"/>
      <c r="S8" s="56"/>
      <c r="T8" s="56"/>
      <c r="U8" s="57"/>
      <c r="V8" s="57"/>
    </row>
    <row r="9" spans="1:24" s="35" customFormat="1" x14ac:dyDescent="0.25">
      <c r="A9" s="63" t="s">
        <v>97</v>
      </c>
      <c r="B9" s="35" t="s">
        <v>20</v>
      </c>
      <c r="C9" s="63" t="s">
        <v>99</v>
      </c>
      <c r="D9" s="35" t="s">
        <v>101</v>
      </c>
      <c r="E9" s="36">
        <v>30</v>
      </c>
      <c r="F9" s="36">
        <v>40</v>
      </c>
      <c r="G9" s="36"/>
      <c r="H9" s="37"/>
      <c r="I9" s="37"/>
      <c r="J9" s="37"/>
      <c r="K9" s="38"/>
      <c r="L9" s="38"/>
      <c r="M9" s="38"/>
      <c r="N9" s="39"/>
      <c r="O9" s="39"/>
      <c r="P9" s="39"/>
      <c r="Q9" s="39"/>
      <c r="R9" s="54"/>
      <c r="S9" s="56"/>
      <c r="T9" s="56"/>
      <c r="U9" s="57"/>
      <c r="V9" s="57"/>
    </row>
    <row r="10" spans="1:24" s="35" customFormat="1" x14ac:dyDescent="0.25">
      <c r="A10" s="35" t="s">
        <v>24</v>
      </c>
      <c r="B10" s="35" t="s">
        <v>21</v>
      </c>
      <c r="C10" s="35" t="s">
        <v>27</v>
      </c>
      <c r="D10" s="35" t="s">
        <v>102</v>
      </c>
      <c r="E10" s="36">
        <f>SUM(E36:E42)</f>
        <v>5096</v>
      </c>
      <c r="F10" s="36">
        <f t="shared" ref="F10:G10" si="15">SUM(F36:F42)</f>
        <v>1120</v>
      </c>
      <c r="G10" s="36">
        <f t="shared" si="15"/>
        <v>1084</v>
      </c>
      <c r="H10" s="37">
        <f>SUM(H36:H42)</f>
        <v>1688</v>
      </c>
      <c r="I10" s="37">
        <f t="shared" ref="I10:J10" si="16">SUM(I36:I42)</f>
        <v>648</v>
      </c>
      <c r="J10" s="37">
        <f t="shared" si="16"/>
        <v>1084</v>
      </c>
      <c r="K10" s="38">
        <f>SUM(K36:K42)</f>
        <v>1231</v>
      </c>
      <c r="L10" s="38">
        <f t="shared" ref="L10:M10" si="17">SUM(L36:L42)</f>
        <v>0</v>
      </c>
      <c r="M10" s="38">
        <f t="shared" si="17"/>
        <v>0</v>
      </c>
      <c r="N10" s="39">
        <f t="shared" si="6"/>
        <v>2177</v>
      </c>
      <c r="O10" s="39">
        <f t="shared" si="7"/>
        <v>472</v>
      </c>
      <c r="P10" s="39">
        <f t="shared" si="8"/>
        <v>0</v>
      </c>
      <c r="Q10" s="39"/>
      <c r="R10" s="54"/>
      <c r="S10" s="56"/>
      <c r="T10" s="56"/>
      <c r="U10" s="57"/>
      <c r="V10" s="57"/>
    </row>
    <row r="11" spans="1:24" s="35" customFormat="1" x14ac:dyDescent="0.25">
      <c r="A11" s="63" t="s">
        <v>98</v>
      </c>
      <c r="B11" s="35" t="s">
        <v>21</v>
      </c>
      <c r="C11" s="63" t="s">
        <v>100</v>
      </c>
      <c r="D11" s="35" t="s">
        <v>101</v>
      </c>
      <c r="E11" s="36"/>
      <c r="F11" s="36">
        <v>20</v>
      </c>
      <c r="G11" s="36"/>
      <c r="H11" s="37"/>
      <c r="I11" s="37"/>
      <c r="J11" s="37"/>
      <c r="K11" s="38"/>
      <c r="L11" s="38"/>
      <c r="M11" s="38"/>
      <c r="N11" s="39"/>
      <c r="O11" s="39"/>
      <c r="P11" s="39"/>
      <c r="Q11" s="39"/>
      <c r="R11" s="54"/>
      <c r="S11" s="56"/>
      <c r="T11" s="56"/>
      <c r="U11" s="57"/>
      <c r="V11" s="57"/>
    </row>
    <row r="12" spans="1:24" s="35" customFormat="1" x14ac:dyDescent="0.25">
      <c r="A12" s="40" t="s">
        <v>25</v>
      </c>
      <c r="B12" s="35" t="s">
        <v>22</v>
      </c>
      <c r="C12" s="35" t="s">
        <v>26</v>
      </c>
      <c r="D12" s="35" t="s">
        <v>102</v>
      </c>
      <c r="E12" s="36">
        <f>SUM(E43:E44)</f>
        <v>0</v>
      </c>
      <c r="F12" s="36">
        <f t="shared" ref="F12:G12" si="18">SUM(F43:F44)</f>
        <v>0</v>
      </c>
      <c r="G12" s="36">
        <f t="shared" si="18"/>
        <v>0</v>
      </c>
      <c r="H12" s="37">
        <f>SUM(H43:H44)</f>
        <v>0</v>
      </c>
      <c r="I12" s="37">
        <f t="shared" ref="I12:J12" si="19">SUM(I43:I44)</f>
        <v>0</v>
      </c>
      <c r="J12" s="37">
        <f t="shared" si="19"/>
        <v>0</v>
      </c>
      <c r="K12" s="38">
        <v>90</v>
      </c>
      <c r="L12" s="38">
        <f t="shared" ref="L12:M12" si="20">SUM(L43:L44)</f>
        <v>0</v>
      </c>
      <c r="M12" s="38">
        <f t="shared" si="20"/>
        <v>0</v>
      </c>
      <c r="N12" s="39">
        <f t="shared" si="6"/>
        <v>-90</v>
      </c>
      <c r="O12" s="39">
        <f t="shared" si="7"/>
        <v>0</v>
      </c>
      <c r="P12" s="39">
        <f t="shared" si="8"/>
        <v>0</v>
      </c>
      <c r="Q12" s="39"/>
      <c r="R12" s="54"/>
      <c r="S12" s="56"/>
      <c r="T12" s="56"/>
      <c r="U12" s="57"/>
      <c r="V12" s="57"/>
    </row>
    <row r="13" spans="1:24" s="42" customFormat="1" ht="15.75" thickBot="1" x14ac:dyDescent="0.3">
      <c r="A13" s="41"/>
      <c r="D13" s="43" t="s">
        <v>75</v>
      </c>
      <c r="E13" s="44">
        <f>SUM(E5:E12)</f>
        <v>10302.5</v>
      </c>
      <c r="F13" s="44">
        <f>SUM(F5:F12)</f>
        <v>2410</v>
      </c>
      <c r="G13" s="44">
        <f>SUM(G5:G12)</f>
        <v>5550</v>
      </c>
      <c r="H13" s="45">
        <f t="shared" ref="H13:J13" si="21">SUM(H5:H12)</f>
        <v>2550</v>
      </c>
      <c r="I13" s="45">
        <f t="shared" si="21"/>
        <v>1798</v>
      </c>
      <c r="J13" s="45">
        <f t="shared" si="21"/>
        <v>5184</v>
      </c>
      <c r="K13" s="46">
        <f t="shared" ref="K13" si="22">SUM(K5:K12)</f>
        <v>2382</v>
      </c>
      <c r="L13" s="46">
        <f t="shared" ref="L13" si="23">SUM(L5:L12)</f>
        <v>80</v>
      </c>
      <c r="M13" s="46">
        <f t="shared" ref="M13" si="24">SUM(M5:M12)</f>
        <v>0</v>
      </c>
      <c r="N13" s="47">
        <f>SUM(N5:N12)</f>
        <v>5340.5</v>
      </c>
      <c r="O13" s="47">
        <f>SUM(O5:O12)</f>
        <v>472</v>
      </c>
      <c r="P13" s="47">
        <f>SUM(P5:P12)</f>
        <v>366</v>
      </c>
      <c r="Q13" s="47"/>
    </row>
    <row r="14" spans="1:24" s="35" customFormat="1" x14ac:dyDescent="0.25">
      <c r="A14" s="40"/>
      <c r="D14" s="48"/>
      <c r="E14" s="49"/>
      <c r="F14" s="49"/>
      <c r="G14" s="49"/>
      <c r="H14" s="50"/>
      <c r="I14" s="50"/>
      <c r="J14" s="50"/>
      <c r="K14" s="51"/>
      <c r="L14" s="51"/>
      <c r="M14" s="51"/>
      <c r="N14" s="52"/>
      <c r="O14" s="52"/>
      <c r="P14" s="52"/>
      <c r="Q14" s="52"/>
      <c r="R14" s="59"/>
      <c r="S14" s="59"/>
      <c r="T14" s="59"/>
      <c r="U14" s="59"/>
      <c r="V14" s="59"/>
      <c r="W14" s="59"/>
    </row>
    <row r="15" spans="1:24" s="35" customFormat="1" ht="18.75" x14ac:dyDescent="0.3">
      <c r="A15" s="53" t="s">
        <v>89</v>
      </c>
      <c r="D15" s="48"/>
      <c r="E15" s="49"/>
      <c r="F15" s="49"/>
      <c r="G15" s="49"/>
      <c r="H15" s="50"/>
      <c r="I15" s="50"/>
      <c r="J15" s="50"/>
      <c r="K15" s="51"/>
      <c r="L15" s="51"/>
      <c r="M15" s="51"/>
      <c r="N15" s="52"/>
      <c r="O15" s="52"/>
      <c r="P15" s="52"/>
      <c r="Q15" s="52"/>
      <c r="R15" s="59"/>
      <c r="S15" s="59"/>
      <c r="T15" s="59"/>
      <c r="U15" s="59"/>
      <c r="V15" s="59"/>
      <c r="W15" s="59"/>
    </row>
    <row r="16" spans="1:24" x14ac:dyDescent="0.25">
      <c r="A16" s="2"/>
      <c r="E16" s="11"/>
      <c r="F16" s="11"/>
      <c r="G16" s="11"/>
      <c r="H16" s="7"/>
      <c r="I16" s="7"/>
      <c r="J16" s="7"/>
      <c r="K16" s="19"/>
      <c r="L16" s="19"/>
      <c r="M16" s="19"/>
      <c r="N16" s="24"/>
      <c r="O16" s="24"/>
      <c r="P16" s="24"/>
      <c r="Q16" s="24"/>
    </row>
    <row r="17" spans="1:17" x14ac:dyDescent="0.25">
      <c r="A17" s="1" t="s">
        <v>11</v>
      </c>
      <c r="E17" s="11"/>
      <c r="F17" s="11"/>
      <c r="G17" s="11"/>
      <c r="H17" s="7"/>
      <c r="I17" s="7"/>
      <c r="J17" s="7"/>
      <c r="K17" s="19"/>
      <c r="L17" s="19"/>
      <c r="M17" s="19"/>
      <c r="N17" s="15"/>
      <c r="O17" s="15"/>
      <c r="P17" s="15"/>
      <c r="Q17" s="15"/>
    </row>
    <row r="18" spans="1:17" x14ac:dyDescent="0.25">
      <c r="A18" s="3" t="s">
        <v>3</v>
      </c>
      <c r="B18" s="3" t="s">
        <v>0</v>
      </c>
      <c r="C18" s="3" t="s">
        <v>1</v>
      </c>
      <c r="D18" s="3" t="s">
        <v>2</v>
      </c>
      <c r="E18" s="9" t="s">
        <v>72</v>
      </c>
      <c r="F18" s="9" t="s">
        <v>73</v>
      </c>
      <c r="G18" s="9" t="s">
        <v>74</v>
      </c>
      <c r="H18" s="5" t="s">
        <v>72</v>
      </c>
      <c r="I18" s="5" t="s">
        <v>73</v>
      </c>
      <c r="J18" s="5" t="s">
        <v>74</v>
      </c>
      <c r="K18" s="18" t="s">
        <v>72</v>
      </c>
      <c r="L18" s="18" t="s">
        <v>73</v>
      </c>
      <c r="M18" s="18" t="s">
        <v>74</v>
      </c>
      <c r="N18" s="14" t="s">
        <v>72</v>
      </c>
      <c r="O18" s="14" t="s">
        <v>73</v>
      </c>
      <c r="P18" s="14" t="s">
        <v>74</v>
      </c>
      <c r="Q18" s="15"/>
    </row>
    <row r="19" spans="1:17" x14ac:dyDescent="0.25">
      <c r="A19" t="s">
        <v>28</v>
      </c>
      <c r="B19" t="s">
        <v>6</v>
      </c>
      <c r="C19" t="s">
        <v>7</v>
      </c>
      <c r="D19" t="s">
        <v>33</v>
      </c>
      <c r="E19" s="11"/>
      <c r="F19" s="11">
        <v>80</v>
      </c>
      <c r="G19" s="11"/>
      <c r="H19" s="7"/>
      <c r="I19" s="7"/>
      <c r="J19" s="7"/>
      <c r="K19" s="19"/>
      <c r="L19" s="19">
        <v>80</v>
      </c>
      <c r="M19" s="19"/>
      <c r="N19" s="15">
        <f>E19-H19-K19</f>
        <v>0</v>
      </c>
      <c r="O19" s="15">
        <f>F19-I19-L19</f>
        <v>0</v>
      </c>
      <c r="P19" s="15">
        <f>G19-J19-M19</f>
        <v>0</v>
      </c>
      <c r="Q19" s="15"/>
    </row>
    <row r="20" spans="1:17" x14ac:dyDescent="0.25">
      <c r="A20" t="s">
        <v>29</v>
      </c>
      <c r="B20" t="s">
        <v>6</v>
      </c>
      <c r="C20" t="s">
        <v>7</v>
      </c>
      <c r="D20" t="s">
        <v>32</v>
      </c>
      <c r="E20" s="11"/>
      <c r="F20" s="11"/>
      <c r="G20" s="11"/>
      <c r="H20" s="7"/>
      <c r="I20" s="7"/>
      <c r="J20" s="7">
        <v>93</v>
      </c>
      <c r="K20" s="19"/>
      <c r="L20" s="19"/>
      <c r="M20" s="19"/>
      <c r="N20" s="15">
        <f t="shared" ref="N20:N26" si="25">E20-H20-K20</f>
        <v>0</v>
      </c>
      <c r="O20" s="15">
        <f t="shared" ref="O20:O26" si="26">F20-I20-L20</f>
        <v>0</v>
      </c>
      <c r="P20" s="15">
        <f t="shared" ref="P20:P26" si="27">G20-J20-M20</f>
        <v>-93</v>
      </c>
      <c r="Q20" s="15"/>
    </row>
    <row r="21" spans="1:17" x14ac:dyDescent="0.25">
      <c r="A21" t="s">
        <v>30</v>
      </c>
      <c r="B21" t="s">
        <v>6</v>
      </c>
      <c r="C21" t="s">
        <v>7</v>
      </c>
      <c r="D21" t="s">
        <v>94</v>
      </c>
      <c r="E21" s="11"/>
      <c r="F21" s="11"/>
      <c r="G21" s="11"/>
      <c r="H21" s="7"/>
      <c r="I21" s="7"/>
      <c r="J21" s="7"/>
      <c r="K21" s="19"/>
      <c r="L21" s="19"/>
      <c r="M21" s="19"/>
      <c r="N21" s="15">
        <f t="shared" si="25"/>
        <v>0</v>
      </c>
      <c r="O21" s="15">
        <f t="shared" si="26"/>
        <v>0</v>
      </c>
      <c r="P21" s="15">
        <f t="shared" si="27"/>
        <v>0</v>
      </c>
      <c r="Q21" s="15"/>
    </row>
    <row r="22" spans="1:17" x14ac:dyDescent="0.25">
      <c r="A22" t="s">
        <v>31</v>
      </c>
      <c r="B22" t="s">
        <v>6</v>
      </c>
      <c r="C22" t="s">
        <v>7</v>
      </c>
      <c r="D22" t="s">
        <v>34</v>
      </c>
      <c r="E22" s="11"/>
      <c r="F22" s="11"/>
      <c r="G22" s="11">
        <v>233</v>
      </c>
      <c r="H22" s="7"/>
      <c r="I22" s="7"/>
      <c r="J22" s="7"/>
      <c r="K22" s="19"/>
      <c r="L22" s="19"/>
      <c r="M22" s="19"/>
      <c r="N22" s="15">
        <f t="shared" si="25"/>
        <v>0</v>
      </c>
      <c r="O22" s="15">
        <f t="shared" si="26"/>
        <v>0</v>
      </c>
      <c r="P22" s="15">
        <f t="shared" si="27"/>
        <v>233</v>
      </c>
      <c r="Q22" s="15"/>
    </row>
    <row r="23" spans="1:17" x14ac:dyDescent="0.25">
      <c r="A23" t="s">
        <v>36</v>
      </c>
      <c r="B23" t="s">
        <v>6</v>
      </c>
      <c r="C23" t="s">
        <v>8</v>
      </c>
      <c r="D23" t="s">
        <v>35</v>
      </c>
      <c r="E23" s="11"/>
      <c r="F23" s="11"/>
      <c r="G23" s="11"/>
      <c r="H23" s="7"/>
      <c r="I23" s="7"/>
      <c r="J23" s="7">
        <v>30</v>
      </c>
      <c r="K23" s="19"/>
      <c r="L23" s="19"/>
      <c r="M23" s="19"/>
      <c r="N23" s="15">
        <f t="shared" si="25"/>
        <v>0</v>
      </c>
      <c r="O23" s="15">
        <f t="shared" si="26"/>
        <v>0</v>
      </c>
      <c r="P23" s="15">
        <f t="shared" si="27"/>
        <v>-30</v>
      </c>
      <c r="Q23" s="15"/>
    </row>
    <row r="24" spans="1:17" x14ac:dyDescent="0.25">
      <c r="A24" t="s">
        <v>37</v>
      </c>
      <c r="B24" t="s">
        <v>6</v>
      </c>
      <c r="C24" t="s">
        <v>8</v>
      </c>
      <c r="D24" t="s">
        <v>71</v>
      </c>
      <c r="E24" s="11">
        <f>2336+220</f>
        <v>2556</v>
      </c>
      <c r="F24" s="11"/>
      <c r="G24" s="11">
        <f>701+160</f>
        <v>861</v>
      </c>
      <c r="H24" s="7"/>
      <c r="I24" s="7"/>
      <c r="J24" s="7">
        <f>50%*(1892+242)</f>
        <v>1067</v>
      </c>
      <c r="K24" s="19">
        <f>103+98+300</f>
        <v>501</v>
      </c>
      <c r="L24" s="19"/>
      <c r="M24" s="19"/>
      <c r="N24" s="15">
        <f t="shared" si="25"/>
        <v>2055</v>
      </c>
      <c r="O24" s="15">
        <f t="shared" si="26"/>
        <v>0</v>
      </c>
      <c r="P24" s="15">
        <f t="shared" si="27"/>
        <v>-206</v>
      </c>
      <c r="Q24" s="15"/>
    </row>
    <row r="25" spans="1:17" x14ac:dyDescent="0.25">
      <c r="A25" t="s">
        <v>39</v>
      </c>
      <c r="B25" t="s">
        <v>6</v>
      </c>
      <c r="C25" t="s">
        <v>9</v>
      </c>
      <c r="D25" t="s">
        <v>38</v>
      </c>
      <c r="E25" s="11"/>
      <c r="F25" s="11"/>
      <c r="G25" s="11"/>
      <c r="H25" s="7"/>
      <c r="I25" s="7"/>
      <c r="J25" s="7"/>
      <c r="K25" s="19"/>
      <c r="L25" s="19"/>
      <c r="M25" s="19"/>
      <c r="N25" s="15">
        <f t="shared" si="25"/>
        <v>0</v>
      </c>
      <c r="O25" s="15">
        <f t="shared" si="26"/>
        <v>0</v>
      </c>
      <c r="P25" s="15">
        <f t="shared" si="27"/>
        <v>0</v>
      </c>
      <c r="Q25" s="15"/>
    </row>
    <row r="26" spans="1:17" x14ac:dyDescent="0.25">
      <c r="A26" t="s">
        <v>40</v>
      </c>
      <c r="B26" t="s">
        <v>6</v>
      </c>
      <c r="C26" t="s">
        <v>9</v>
      </c>
      <c r="D26" t="s">
        <v>71</v>
      </c>
      <c r="E26" s="11">
        <v>560</v>
      </c>
      <c r="F26" s="11"/>
      <c r="G26" s="11">
        <f>226+701</f>
        <v>927</v>
      </c>
      <c r="H26" s="7"/>
      <c r="I26" s="7"/>
      <c r="J26" s="7">
        <f>620*0.75</f>
        <v>465</v>
      </c>
      <c r="K26" s="19">
        <f>500+10+50</f>
        <v>560</v>
      </c>
      <c r="L26" s="19"/>
      <c r="M26" s="19"/>
      <c r="N26" s="15">
        <f t="shared" si="25"/>
        <v>0</v>
      </c>
      <c r="O26" s="15">
        <f t="shared" si="26"/>
        <v>0</v>
      </c>
      <c r="P26" s="15">
        <f t="shared" si="27"/>
        <v>462</v>
      </c>
      <c r="Q26" s="15"/>
    </row>
    <row r="27" spans="1:17" x14ac:dyDescent="0.25">
      <c r="D27" s="58" t="s">
        <v>75</v>
      </c>
      <c r="E27" s="20">
        <f>SUM(E19:E26)</f>
        <v>3116</v>
      </c>
      <c r="F27" s="20">
        <f>SUM(F19:F26)</f>
        <v>80</v>
      </c>
      <c r="G27" s="20">
        <f>SUM(G19:G26)</f>
        <v>2021</v>
      </c>
      <c r="H27" s="21">
        <f t="shared" ref="H27:J27" si="28">SUM(H19:H26)</f>
        <v>0</v>
      </c>
      <c r="I27" s="21">
        <f t="shared" si="28"/>
        <v>0</v>
      </c>
      <c r="J27" s="21">
        <f t="shared" si="28"/>
        <v>1655</v>
      </c>
      <c r="K27" s="23">
        <f t="shared" ref="K27" si="29">SUM(K19:K26)</f>
        <v>1061</v>
      </c>
      <c r="L27" s="23">
        <f t="shared" ref="L27" si="30">SUM(L19:L26)</f>
        <v>80</v>
      </c>
      <c r="M27" s="23">
        <f t="shared" ref="M27" si="31">SUM(M19:M26)</f>
        <v>0</v>
      </c>
      <c r="N27" s="22">
        <f>SUM(N19:N26)</f>
        <v>2055</v>
      </c>
      <c r="O27" s="22">
        <f>SUM(O19:O26)</f>
        <v>0</v>
      </c>
      <c r="P27" s="22">
        <f>SUM(P19:P26)</f>
        <v>366</v>
      </c>
      <c r="Q27" s="22"/>
    </row>
    <row r="28" spans="1:17" x14ac:dyDescent="0.25">
      <c r="E28" s="11"/>
      <c r="F28" s="11"/>
      <c r="G28" s="11"/>
      <c r="H28" s="7"/>
      <c r="I28" s="7"/>
      <c r="J28" s="7"/>
      <c r="K28" s="19"/>
      <c r="L28" s="19"/>
      <c r="M28" s="19"/>
      <c r="N28" s="15"/>
      <c r="O28" s="15"/>
      <c r="P28" s="15"/>
      <c r="Q28" s="15"/>
    </row>
    <row r="29" spans="1:17" x14ac:dyDescent="0.25">
      <c r="A29" s="1" t="s">
        <v>12</v>
      </c>
      <c r="E29" s="11"/>
      <c r="F29" s="11"/>
      <c r="G29" s="11"/>
      <c r="H29" s="7"/>
      <c r="I29" s="7"/>
      <c r="J29" s="7"/>
      <c r="K29" s="19"/>
      <c r="L29" s="19"/>
      <c r="M29" s="19"/>
      <c r="N29" s="15"/>
      <c r="O29" s="15"/>
      <c r="P29" s="15"/>
      <c r="Q29" s="15"/>
    </row>
    <row r="30" spans="1:17" x14ac:dyDescent="0.25">
      <c r="A30" s="3" t="s">
        <v>3</v>
      </c>
      <c r="B30" s="3" t="s">
        <v>0</v>
      </c>
      <c r="C30" s="3" t="s">
        <v>1</v>
      </c>
      <c r="D30" s="3" t="s">
        <v>2</v>
      </c>
      <c r="E30" s="9" t="s">
        <v>72</v>
      </c>
      <c r="F30" s="9" t="s">
        <v>73</v>
      </c>
      <c r="G30" s="9" t="s">
        <v>74</v>
      </c>
      <c r="H30" s="5" t="s">
        <v>72</v>
      </c>
      <c r="I30" s="5" t="s">
        <v>73</v>
      </c>
      <c r="J30" s="5" t="s">
        <v>74</v>
      </c>
      <c r="K30" s="18" t="s">
        <v>72</v>
      </c>
      <c r="L30" s="18" t="s">
        <v>73</v>
      </c>
      <c r="M30" s="18" t="s">
        <v>74</v>
      </c>
      <c r="N30" s="14" t="s">
        <v>72</v>
      </c>
      <c r="O30" s="14" t="s">
        <v>73</v>
      </c>
      <c r="P30" s="14" t="s">
        <v>74</v>
      </c>
      <c r="Q30" s="15"/>
    </row>
    <row r="31" spans="1:17" x14ac:dyDescent="0.25">
      <c r="A31" t="s">
        <v>16</v>
      </c>
      <c r="B31" t="s">
        <v>20</v>
      </c>
      <c r="C31" t="s">
        <v>41</v>
      </c>
      <c r="D31" t="s">
        <v>43</v>
      </c>
      <c r="E31" s="11">
        <v>768</v>
      </c>
      <c r="F31" s="11"/>
      <c r="G31" s="11">
        <f>1389+1056</f>
        <v>2445</v>
      </c>
      <c r="H31" s="7">
        <v>300</v>
      </c>
      <c r="I31" s="7"/>
      <c r="J31" s="7">
        <f>1892+553</f>
        <v>2445</v>
      </c>
      <c r="K31" s="19"/>
      <c r="L31" s="19"/>
      <c r="M31" s="19"/>
      <c r="N31" s="15">
        <f t="shared" ref="N31" si="32">E31-H31-K31</f>
        <v>468</v>
      </c>
      <c r="O31" s="15">
        <f t="shared" ref="O31" si="33">F31-I31-L31</f>
        <v>0</v>
      </c>
      <c r="P31" s="15">
        <f t="shared" ref="P31" si="34">G31-J31-M31</f>
        <v>0</v>
      </c>
      <c r="Q31" s="15"/>
    </row>
    <row r="32" spans="1:17" x14ac:dyDescent="0.25">
      <c r="A32" t="s">
        <v>45</v>
      </c>
      <c r="B32" t="s">
        <v>20</v>
      </c>
      <c r="C32" t="s">
        <v>42</v>
      </c>
      <c r="D32" t="s">
        <v>48</v>
      </c>
      <c r="E32" s="11">
        <v>442</v>
      </c>
      <c r="F32" s="11">
        <v>1014</v>
      </c>
      <c r="G32" s="11"/>
      <c r="H32" s="7">
        <v>240</v>
      </c>
      <c r="I32" s="7">
        <v>1014</v>
      </c>
      <c r="J32" s="7"/>
      <c r="K32" s="19"/>
      <c r="L32" s="19"/>
      <c r="M32" s="19"/>
      <c r="N32" s="15">
        <f t="shared" ref="N32:N44" si="35">E32-H32-K32</f>
        <v>202</v>
      </c>
      <c r="O32" s="15">
        <f t="shared" ref="O32:O44" si="36">F32-I32-L32</f>
        <v>0</v>
      </c>
      <c r="P32" s="15">
        <f t="shared" ref="P32:P44" si="37">G32-J32-M32</f>
        <v>0</v>
      </c>
      <c r="Q32" s="15"/>
    </row>
    <row r="33" spans="1:23" x14ac:dyDescent="0.25">
      <c r="A33" t="s">
        <v>46</v>
      </c>
      <c r="B33" t="s">
        <v>20</v>
      </c>
      <c r="C33" t="s">
        <v>42</v>
      </c>
      <c r="D33" t="s">
        <v>47</v>
      </c>
      <c r="E33" s="11"/>
      <c r="F33" s="11"/>
      <c r="G33" s="11"/>
      <c r="H33" s="7"/>
      <c r="I33" s="7"/>
      <c r="J33" s="7"/>
      <c r="K33" s="19"/>
      <c r="L33" s="19"/>
      <c r="M33" s="19"/>
      <c r="N33" s="15">
        <f t="shared" si="35"/>
        <v>0</v>
      </c>
      <c r="O33" s="15">
        <f t="shared" si="36"/>
        <v>0</v>
      </c>
      <c r="P33" s="15">
        <f t="shared" si="37"/>
        <v>0</v>
      </c>
      <c r="Q33" s="15"/>
    </row>
    <row r="34" spans="1:23" x14ac:dyDescent="0.25">
      <c r="A34" t="s">
        <v>95</v>
      </c>
      <c r="B34" t="s">
        <v>20</v>
      </c>
      <c r="C34" t="s">
        <v>44</v>
      </c>
      <c r="D34" t="s">
        <v>83</v>
      </c>
      <c r="E34" s="11">
        <f>510+253</f>
        <v>763</v>
      </c>
      <c r="F34" s="11">
        <f>136</f>
        <v>136</v>
      </c>
      <c r="G34" s="11"/>
      <c r="H34" s="7">
        <f>161*2</f>
        <v>322</v>
      </c>
      <c r="I34" s="7">
        <v>136</v>
      </c>
      <c r="J34" s="7"/>
      <c r="K34" s="19"/>
      <c r="L34" s="19"/>
      <c r="M34" s="19"/>
      <c r="N34" s="15">
        <f t="shared" si="35"/>
        <v>441</v>
      </c>
      <c r="O34" s="15">
        <f t="shared" si="36"/>
        <v>0</v>
      </c>
      <c r="P34" s="15">
        <f t="shared" si="37"/>
        <v>0</v>
      </c>
      <c r="Q34" s="15"/>
    </row>
    <row r="35" spans="1:23" x14ac:dyDescent="0.25">
      <c r="A35" t="s">
        <v>96</v>
      </c>
      <c r="B35" t="s">
        <v>20</v>
      </c>
      <c r="C35" t="s">
        <v>44</v>
      </c>
      <c r="D35" t="s">
        <v>49</v>
      </c>
      <c r="E35" s="11">
        <v>87.5</v>
      </c>
      <c r="F35" s="11"/>
      <c r="G35" s="11"/>
      <c r="H35" s="7"/>
      <c r="I35" s="7"/>
      <c r="J35" s="7"/>
      <c r="K35" s="19"/>
      <c r="L35" s="19"/>
      <c r="M35" s="19"/>
      <c r="N35" s="15">
        <f t="shared" si="35"/>
        <v>87.5</v>
      </c>
      <c r="O35" s="15">
        <f t="shared" si="36"/>
        <v>0</v>
      </c>
      <c r="P35" s="15">
        <f t="shared" si="37"/>
        <v>0</v>
      </c>
      <c r="Q35" s="15"/>
    </row>
    <row r="36" spans="1:23" x14ac:dyDescent="0.25">
      <c r="A36" t="s">
        <v>17</v>
      </c>
      <c r="B36" t="s">
        <v>21</v>
      </c>
      <c r="C36" t="s">
        <v>52</v>
      </c>
      <c r="D36" t="s">
        <v>104</v>
      </c>
      <c r="E36" s="11">
        <v>1140</v>
      </c>
      <c r="F36" s="11"/>
      <c r="G36" s="11">
        <v>130</v>
      </c>
      <c r="H36" s="7">
        <v>820</v>
      </c>
      <c r="I36" s="7"/>
      <c r="J36" s="7">
        <v>130</v>
      </c>
      <c r="K36" s="19"/>
      <c r="L36" s="19"/>
      <c r="M36" s="19"/>
      <c r="N36" s="15">
        <f t="shared" si="35"/>
        <v>320</v>
      </c>
      <c r="O36" s="15">
        <f t="shared" si="36"/>
        <v>0</v>
      </c>
      <c r="P36" s="15">
        <f t="shared" si="37"/>
        <v>0</v>
      </c>
      <c r="Q36" s="15"/>
    </row>
    <row r="37" spans="1:23" x14ac:dyDescent="0.25">
      <c r="A37" t="s">
        <v>18</v>
      </c>
      <c r="B37" t="s">
        <v>21</v>
      </c>
      <c r="C37" t="s">
        <v>54</v>
      </c>
      <c r="D37" t="s">
        <v>53</v>
      </c>
      <c r="E37" s="11">
        <v>1445</v>
      </c>
      <c r="F37" s="11">
        <v>598</v>
      </c>
      <c r="G37" s="11">
        <v>462</v>
      </c>
      <c r="H37" s="7">
        <v>384</v>
      </c>
      <c r="I37" s="7">
        <v>288</v>
      </c>
      <c r="J37" s="7">
        <v>462</v>
      </c>
      <c r="K37" s="19"/>
      <c r="L37" s="19"/>
      <c r="M37" s="19"/>
      <c r="N37" s="15">
        <f t="shared" si="35"/>
        <v>1061</v>
      </c>
      <c r="O37" s="15">
        <f t="shared" si="36"/>
        <v>310</v>
      </c>
      <c r="P37" s="15">
        <f t="shared" si="37"/>
        <v>0</v>
      </c>
      <c r="Q37" s="15"/>
    </row>
    <row r="38" spans="1:23" x14ac:dyDescent="0.25">
      <c r="A38" t="s">
        <v>19</v>
      </c>
      <c r="B38" t="s">
        <v>21</v>
      </c>
      <c r="C38" t="s">
        <v>55</v>
      </c>
      <c r="D38" t="s">
        <v>53</v>
      </c>
      <c r="E38" s="11">
        <v>1494</v>
      </c>
      <c r="F38" s="11">
        <v>522</v>
      </c>
      <c r="G38" s="11">
        <v>492</v>
      </c>
      <c r="H38" s="7">
        <v>239</v>
      </c>
      <c r="I38" s="7">
        <v>360</v>
      </c>
      <c r="J38" s="7">
        <v>492</v>
      </c>
      <c r="K38" s="19">
        <v>750</v>
      </c>
      <c r="L38" s="19"/>
      <c r="M38" s="19"/>
      <c r="N38" s="15">
        <f t="shared" si="35"/>
        <v>505</v>
      </c>
      <c r="O38" s="15">
        <f t="shared" si="36"/>
        <v>162</v>
      </c>
      <c r="P38" s="15">
        <f t="shared" si="37"/>
        <v>0</v>
      </c>
      <c r="Q38" s="15"/>
    </row>
    <row r="39" spans="1:23" x14ac:dyDescent="0.25">
      <c r="A39" t="s">
        <v>59</v>
      </c>
      <c r="B39" t="s">
        <v>21</v>
      </c>
      <c r="C39" t="s">
        <v>51</v>
      </c>
      <c r="D39" t="s">
        <v>63</v>
      </c>
      <c r="E39" s="11">
        <v>300</v>
      </c>
      <c r="F39" s="11"/>
      <c r="G39" s="11"/>
      <c r="H39" s="7"/>
      <c r="I39" s="7"/>
      <c r="J39" s="7"/>
      <c r="K39" s="19">
        <v>300</v>
      </c>
      <c r="L39" s="19"/>
      <c r="M39" s="19"/>
      <c r="N39" s="15">
        <f t="shared" si="35"/>
        <v>0</v>
      </c>
      <c r="O39" s="15">
        <f t="shared" si="36"/>
        <v>0</v>
      </c>
      <c r="P39" s="15">
        <f t="shared" si="37"/>
        <v>0</v>
      </c>
      <c r="Q39" s="15"/>
    </row>
    <row r="40" spans="1:23" x14ac:dyDescent="0.25">
      <c r="A40" t="s">
        <v>60</v>
      </c>
      <c r="B40" t="s">
        <v>21</v>
      </c>
      <c r="C40" t="s">
        <v>57</v>
      </c>
      <c r="D40" t="s">
        <v>64</v>
      </c>
      <c r="E40" s="11">
        <v>270</v>
      </c>
      <c r="F40" s="11"/>
      <c r="G40" s="11"/>
      <c r="H40" s="7">
        <v>89</v>
      </c>
      <c r="I40" s="7"/>
      <c r="J40" s="7"/>
      <c r="K40" s="19">
        <v>181</v>
      </c>
      <c r="L40" s="19"/>
      <c r="M40" s="19"/>
      <c r="N40" s="15">
        <f t="shared" si="35"/>
        <v>0</v>
      </c>
      <c r="O40" s="15">
        <f t="shared" si="36"/>
        <v>0</v>
      </c>
      <c r="P40" s="15">
        <f t="shared" si="37"/>
        <v>0</v>
      </c>
      <c r="Q40" s="15"/>
    </row>
    <row r="41" spans="1:23" x14ac:dyDescent="0.25">
      <c r="A41" t="s">
        <v>61</v>
      </c>
      <c r="B41" t="s">
        <v>21</v>
      </c>
      <c r="C41" t="s">
        <v>56</v>
      </c>
      <c r="D41" t="s">
        <v>65</v>
      </c>
      <c r="E41" s="11">
        <v>276</v>
      </c>
      <c r="F41" s="11"/>
      <c r="G41" s="11"/>
      <c r="H41" s="7">
        <v>20</v>
      </c>
      <c r="I41" s="7"/>
      <c r="J41" s="7"/>
      <c r="K41" s="19"/>
      <c r="L41" s="19"/>
      <c r="M41" s="19"/>
      <c r="N41" s="15">
        <f t="shared" si="35"/>
        <v>256</v>
      </c>
      <c r="O41" s="15">
        <f t="shared" si="36"/>
        <v>0</v>
      </c>
      <c r="P41" s="15">
        <f t="shared" si="37"/>
        <v>0</v>
      </c>
      <c r="Q41" s="15"/>
    </row>
    <row r="42" spans="1:23" x14ac:dyDescent="0.25">
      <c r="A42" t="s">
        <v>62</v>
      </c>
      <c r="B42" t="s">
        <v>21</v>
      </c>
      <c r="C42" t="s">
        <v>58</v>
      </c>
      <c r="D42" t="s">
        <v>66</v>
      </c>
      <c r="E42" s="11">
        <v>171</v>
      </c>
      <c r="F42" s="11"/>
      <c r="G42" s="11"/>
      <c r="H42" s="7">
        <v>136</v>
      </c>
      <c r="I42" s="7"/>
      <c r="J42" s="7"/>
      <c r="K42" s="19"/>
      <c r="L42" s="19"/>
      <c r="M42" s="19"/>
      <c r="N42" s="15">
        <f t="shared" si="35"/>
        <v>35</v>
      </c>
      <c r="O42" s="15">
        <f t="shared" si="36"/>
        <v>0</v>
      </c>
      <c r="P42" s="15">
        <f t="shared" si="37"/>
        <v>0</v>
      </c>
      <c r="Q42" s="15"/>
    </row>
    <row r="43" spans="1:23" x14ac:dyDescent="0.25">
      <c r="A43" t="s">
        <v>4</v>
      </c>
      <c r="B43" t="s">
        <v>22</v>
      </c>
      <c r="C43" t="s">
        <v>69</v>
      </c>
      <c r="D43" t="s">
        <v>68</v>
      </c>
      <c r="E43" s="11"/>
      <c r="F43" s="11"/>
      <c r="G43" s="11"/>
      <c r="H43" s="7"/>
      <c r="I43" s="7"/>
      <c r="J43" s="7"/>
      <c r="K43" s="19"/>
      <c r="L43" s="19"/>
      <c r="M43" s="19"/>
      <c r="N43" s="15">
        <f t="shared" si="35"/>
        <v>0</v>
      </c>
      <c r="O43" s="15">
        <f t="shared" si="36"/>
        <v>0</v>
      </c>
      <c r="P43" s="15">
        <f t="shared" si="37"/>
        <v>0</v>
      </c>
      <c r="Q43" s="15"/>
    </row>
    <row r="44" spans="1:23" x14ac:dyDescent="0.25">
      <c r="A44" t="s">
        <v>5</v>
      </c>
      <c r="B44" t="s">
        <v>22</v>
      </c>
      <c r="C44" t="s">
        <v>67</v>
      </c>
      <c r="D44" t="s">
        <v>70</v>
      </c>
      <c r="N44" s="15">
        <f t="shared" si="35"/>
        <v>0</v>
      </c>
      <c r="O44" s="15">
        <f t="shared" si="36"/>
        <v>0</v>
      </c>
      <c r="P44" s="15">
        <f t="shared" si="37"/>
        <v>0</v>
      </c>
      <c r="Q44" s="15"/>
    </row>
    <row r="45" spans="1:23" s="1" customFormat="1" x14ac:dyDescent="0.25">
      <c r="D45" s="58" t="s">
        <v>92</v>
      </c>
      <c r="E45" s="20">
        <f>SUM(E31:E35)</f>
        <v>2060.5</v>
      </c>
      <c r="F45" s="20">
        <f>SUM(F31:F35)</f>
        <v>1150</v>
      </c>
      <c r="G45" s="9">
        <f t="shared" ref="G45:M45" si="38">SUM(G31:G35)</f>
        <v>2445</v>
      </c>
      <c r="H45" s="5">
        <f t="shared" si="38"/>
        <v>862</v>
      </c>
      <c r="I45" s="5">
        <f t="shared" si="38"/>
        <v>1150</v>
      </c>
      <c r="J45" s="5">
        <f t="shared" si="38"/>
        <v>2445</v>
      </c>
      <c r="K45" s="18">
        <f t="shared" si="38"/>
        <v>0</v>
      </c>
      <c r="L45" s="18">
        <f t="shared" si="38"/>
        <v>0</v>
      </c>
      <c r="M45" s="18">
        <f t="shared" si="38"/>
        <v>0</v>
      </c>
      <c r="N45" s="14">
        <f t="shared" ref="N45:N47" si="39">E45-H45-K45</f>
        <v>1198.5</v>
      </c>
      <c r="O45" s="14">
        <f t="shared" ref="O45:O47" si="40">F45-I45-L45</f>
        <v>0</v>
      </c>
      <c r="P45" s="14">
        <f t="shared" ref="P45:P47" si="41">G45-J45-M45</f>
        <v>0</v>
      </c>
      <c r="Q45" s="14"/>
      <c r="R45" s="61"/>
      <c r="S45" s="61"/>
      <c r="T45" s="61"/>
      <c r="U45" s="61"/>
      <c r="V45" s="61"/>
      <c r="W45" s="61"/>
    </row>
    <row r="46" spans="1:23" s="1" customFormat="1" x14ac:dyDescent="0.25">
      <c r="D46" s="58" t="s">
        <v>91</v>
      </c>
      <c r="E46" s="20">
        <f>SUM(E36:E42)</f>
        <v>5096</v>
      </c>
      <c r="F46" s="9">
        <f t="shared" ref="F46:M46" si="42">SUM(F36:F42)</f>
        <v>1120</v>
      </c>
      <c r="G46" s="9">
        <f t="shared" si="42"/>
        <v>1084</v>
      </c>
      <c r="H46" s="5">
        <f t="shared" si="42"/>
        <v>1688</v>
      </c>
      <c r="I46" s="5">
        <f t="shared" si="42"/>
        <v>648</v>
      </c>
      <c r="J46" s="5">
        <f t="shared" si="42"/>
        <v>1084</v>
      </c>
      <c r="K46" s="18">
        <f t="shared" si="42"/>
        <v>1231</v>
      </c>
      <c r="L46" s="18">
        <f t="shared" si="42"/>
        <v>0</v>
      </c>
      <c r="M46" s="18">
        <f t="shared" si="42"/>
        <v>0</v>
      </c>
      <c r="N46" s="14">
        <f t="shared" si="39"/>
        <v>2177</v>
      </c>
      <c r="O46" s="14">
        <f t="shared" si="40"/>
        <v>472</v>
      </c>
      <c r="P46" s="14">
        <f t="shared" si="41"/>
        <v>0</v>
      </c>
      <c r="Q46" s="14"/>
      <c r="R46" s="61"/>
      <c r="S46" s="61"/>
      <c r="T46" s="61"/>
      <c r="U46" s="61"/>
      <c r="V46" s="61"/>
      <c r="W46" s="61"/>
    </row>
    <row r="47" spans="1:23" s="1" customFormat="1" x14ac:dyDescent="0.25">
      <c r="D47" s="58" t="s">
        <v>93</v>
      </c>
      <c r="E47" s="20">
        <f>SUM(E43:E44)</f>
        <v>0</v>
      </c>
      <c r="F47" s="9">
        <f t="shared" ref="F47:M47" si="43">SUM(F43:F44)</f>
        <v>0</v>
      </c>
      <c r="G47" s="9">
        <f t="shared" si="43"/>
        <v>0</v>
      </c>
      <c r="H47" s="5">
        <f t="shared" si="43"/>
        <v>0</v>
      </c>
      <c r="I47" s="5">
        <f t="shared" si="43"/>
        <v>0</v>
      </c>
      <c r="J47" s="5">
        <f t="shared" si="43"/>
        <v>0</v>
      </c>
      <c r="K47" s="18">
        <f t="shared" si="43"/>
        <v>0</v>
      </c>
      <c r="L47" s="18">
        <f t="shared" si="43"/>
        <v>0</v>
      </c>
      <c r="M47" s="18">
        <f t="shared" si="43"/>
        <v>0</v>
      </c>
      <c r="N47" s="14">
        <f t="shared" si="39"/>
        <v>0</v>
      </c>
      <c r="O47" s="14">
        <f t="shared" si="40"/>
        <v>0</v>
      </c>
      <c r="P47" s="14">
        <f t="shared" si="41"/>
        <v>0</v>
      </c>
      <c r="Q47" s="14"/>
      <c r="R47" s="61"/>
      <c r="S47" s="61"/>
      <c r="T47" s="61"/>
      <c r="U47" s="61"/>
      <c r="V47" s="61"/>
      <c r="W47" s="61"/>
    </row>
  </sheetData>
  <mergeCells count="2">
    <mergeCell ref="A1:D1"/>
    <mergeCell ref="W2:W3"/>
  </mergeCells>
  <phoneticPr fontId="3" type="noConversion"/>
  <conditionalFormatting sqref="S5:V5">
    <cfRule type="expression" dxfId="1" priority="14">
      <formula>$R5="Y"</formula>
    </cfRule>
  </conditionalFormatting>
  <conditionalFormatting sqref="S6:V12">
    <cfRule type="expression" dxfId="0" priority="1">
      <formula>$R6="Y"</formula>
    </cfRule>
  </conditionalFormatting>
  <pageMargins left="0.7" right="0.7" top="0.75" bottom="0.75" header="0.3" footer="0.3"/>
  <pageSetup paperSize="9" orientation="portrait" verticalDpi="0" r:id="rId1"/>
  <ignoredErrors>
    <ignoredError sqref="E7 H12 G6 I8 F8 K7 F45 I45 H47 E47 E12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E1 - Material price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Swabey</dc:creator>
  <cp:lastModifiedBy>Stephen Swabey</cp:lastModifiedBy>
  <dcterms:created xsi:type="dcterms:W3CDTF">2021-09-02T12:27:22Z</dcterms:created>
  <dcterms:modified xsi:type="dcterms:W3CDTF">2021-10-04T11:13:34Z</dcterms:modified>
</cp:coreProperties>
</file>